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5480" windowHeight="7995"/>
  </bookViews>
  <sheets>
    <sheet name="Proced_B" sheetId="3" r:id="rId1"/>
  </sheets>
  <definedNames>
    <definedName name="OLE_LINK5" localSheetId="0">Proced_B!$F$88</definedName>
  </definedNames>
  <calcPr calcId="125725"/>
</workbook>
</file>

<file path=xl/calcChain.xml><?xml version="1.0" encoding="utf-8"?>
<calcChain xmlns="http://schemas.openxmlformats.org/spreadsheetml/2006/main">
  <c r="C33" i="3"/>
  <c r="C32"/>
  <c r="E5" l="1"/>
  <c r="C15" s="1"/>
  <c r="C17" l="1"/>
  <c r="E4"/>
  <c r="C29" s="1"/>
  <c r="C27"/>
  <c r="C16"/>
  <c r="C18"/>
  <c r="C26"/>
  <c r="C28"/>
  <c r="F29" s="1"/>
  <c r="C21" l="1"/>
  <c r="C19" s="1"/>
  <c r="C20" s="1"/>
  <c r="C22"/>
  <c r="D22" s="1"/>
  <c r="C23"/>
  <c r="D23" s="1"/>
  <c r="D21" l="1"/>
</calcChain>
</file>

<file path=xl/sharedStrings.xml><?xml version="1.0" encoding="utf-8"?>
<sst xmlns="http://schemas.openxmlformats.org/spreadsheetml/2006/main" count="76" uniqueCount="55">
  <si>
    <t>NYSDOT Region</t>
  </si>
  <si>
    <t>Make selections for the following categories:</t>
  </si>
  <si>
    <t>Primary Member Type</t>
  </si>
  <si>
    <t>Steel</t>
  </si>
  <si>
    <t>Input values for the following categories:</t>
  </si>
  <si>
    <t>Feet</t>
  </si>
  <si>
    <t>inches</t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</si>
  <si>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</t>
    </r>
  </si>
  <si>
    <t>check</t>
  </si>
  <si>
    <t>Concrete</t>
  </si>
  <si>
    <t>Results: (Perpendicular to header)</t>
  </si>
  <si>
    <r>
      <t>Joint Opening at 68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  <scheme val="minor"/>
      </rPr>
      <t>)</t>
    </r>
  </si>
  <si>
    <r>
      <t xml:space="preserve">Joint Opening at Coldest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  <scheme val="minor"/>
      </rPr>
      <t>)</t>
    </r>
  </si>
  <si>
    <r>
      <t xml:space="preserve">Joint Opening at Warmest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  <scheme val="minor"/>
      </rPr>
      <t>)</t>
    </r>
  </si>
  <si>
    <t>Results: (Parallel to primary member)</t>
  </si>
  <si>
    <r>
      <t>Joint Opening at 68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(//)</t>
    </r>
  </si>
  <si>
    <r>
      <t xml:space="preserve">Joint Opening at Coldest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(//)</t>
    </r>
  </si>
  <si>
    <r>
      <t xml:space="preserve">Joint Opening at Warmest 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F (//)</t>
    </r>
  </si>
  <si>
    <r>
      <t xml:space="preserve">Exist Joint Opening (perpendicular to header) </t>
    </r>
    <r>
      <rPr>
        <sz val="11"/>
        <color theme="1"/>
        <rFont val="Symbol"/>
        <family val="1"/>
        <charset val="2"/>
      </rPr>
      <t>^</t>
    </r>
  </si>
  <si>
    <t>Total movement of Joint within full Temp range (//)</t>
  </si>
  <si>
    <t>Exist Temperature of Primary Member</t>
  </si>
  <si>
    <r>
      <t>Skew Angle (0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q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Symbol"/>
        <family val="1"/>
        <charset val="2"/>
      </rPr>
      <t>&lt;</t>
    </r>
    <r>
      <rPr>
        <sz val="11"/>
        <color theme="1"/>
        <rFont val="Calibri"/>
        <family val="2"/>
        <scheme val="minor"/>
      </rPr>
      <t>90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</t>
    </r>
  </si>
  <si>
    <t>NYSDOT Expansion Joint Calculator</t>
  </si>
  <si>
    <r>
      <t>Total movement of Joint within full Temp range (</t>
    </r>
    <r>
      <rPr>
        <sz val="11"/>
        <color theme="1"/>
        <rFont val="Symbol"/>
        <family val="1"/>
        <charset val="2"/>
      </rPr>
      <t>^</t>
    </r>
    <r>
      <rPr>
        <sz val="11"/>
        <color theme="1"/>
        <rFont val="Calibri"/>
        <family val="2"/>
        <scheme val="minor"/>
      </rPr>
      <t>)</t>
    </r>
  </si>
  <si>
    <r>
      <t>Larger Design opening calculated for skews &gt; 45</t>
    </r>
    <r>
      <rPr>
        <vertAlign val="superscript"/>
        <sz val="11"/>
        <color theme="1"/>
        <rFont val="Calibri"/>
        <family val="2"/>
        <scheme val="minor"/>
      </rPr>
      <t>o</t>
    </r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</si>
  <si>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</si>
  <si>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</si>
  <si>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</si>
  <si>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</si>
  <si>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</si>
  <si>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</si>
  <si>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</si>
  <si>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</si>
  <si>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</si>
  <si>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</si>
  <si>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</si>
  <si>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Procedure B Temperature Ranges - AASHTO</t>
  </si>
  <si>
    <r>
      <t>Design modified For skews &gt; 45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, and uses Procedure B.</t>
    </r>
  </si>
  <si>
    <t>%</t>
  </si>
  <si>
    <t>Acceptablility based on Manufacturer's Compression limit</t>
  </si>
  <si>
    <t>factored for skews greater than 45 degrees</t>
  </si>
  <si>
    <t>Degree Skew</t>
  </si>
  <si>
    <t>Coldest Temp for Primary Member used in your Region</t>
  </si>
  <si>
    <t>Warmest Temp for Primary Member used in your Region</t>
  </si>
  <si>
    <t>*</t>
  </si>
  <si>
    <t>See Diagram for clarification</t>
  </si>
  <si>
    <t>Compression @ Warmest Temp</t>
  </si>
  <si>
    <t>Compression @ Exist Temp</t>
  </si>
  <si>
    <t>Depth of New Closed Cell Foam (if Manuf. info. not available)</t>
  </si>
  <si>
    <t>Tension &amp; Compression relate to Joint Material</t>
  </si>
  <si>
    <t>Expansion &amp; Contraction relate to Primary Member</t>
  </si>
  <si>
    <t>Length of Member(s) contributing to total movement @ joint</t>
  </si>
  <si>
    <t>Max. Compression limit % of joint material (from Manufacturer)</t>
  </si>
  <si>
    <t>R9 table used for Depth of Foam. R9 values larger than typ Manuf. Recommendations.</t>
  </si>
  <si>
    <r>
      <t>Width of New Closed Cell Foam (use Coldest Temp width (</t>
    </r>
    <r>
      <rPr>
        <b/>
        <sz val="11"/>
        <color theme="1"/>
        <rFont val="Symbol"/>
        <family val="1"/>
        <charset val="2"/>
      </rPr>
      <t>^</t>
    </r>
    <r>
      <rPr>
        <b/>
        <sz val="11"/>
        <color theme="1"/>
        <rFont val="Calibri"/>
        <family val="2"/>
      </rPr>
      <t>))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</si>
</sst>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4" borderId="0" xfId="0" applyFill="1"/>
    <xf numFmtId="0" fontId="0" fillId="2" borderId="1" xfId="0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0" fontId="8" fillId="0" borderId="0" xfId="0" applyFont="1"/>
    <xf numFmtId="2" fontId="0" fillId="2" borderId="1" xfId="0" applyNumberFormat="1" applyFill="1" applyBorder="1"/>
    <xf numFmtId="2" fontId="3" fillId="5" borderId="1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67</xdr:row>
      <xdr:rowOff>165099</xdr:rowOff>
    </xdr:from>
    <xdr:to>
      <xdr:col>3</xdr:col>
      <xdr:colOff>876300</xdr:colOff>
      <xdr:row>82</xdr:row>
      <xdr:rowOff>49846</xdr:rowOff>
    </xdr:to>
    <xdr:pic>
      <xdr:nvPicPr>
        <xdr:cNvPr id="6" name="Picture 5" descr="Br_Plan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220699"/>
          <a:ext cx="5524500" cy="274224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190500</xdr:colOff>
      <xdr:row>51</xdr:row>
      <xdr:rowOff>18612</xdr:rowOff>
    </xdr:from>
    <xdr:to>
      <xdr:col>3</xdr:col>
      <xdr:colOff>905933</xdr:colOff>
      <xdr:row>64</xdr:row>
      <xdr:rowOff>139699</xdr:rowOff>
    </xdr:to>
    <xdr:pic>
      <xdr:nvPicPr>
        <xdr:cNvPr id="7" name="Picture 6" descr="Thermal_members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10026212"/>
          <a:ext cx="5528733" cy="2610287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Normal="100" workbookViewId="0"/>
  </sheetViews>
  <sheetFormatPr defaultRowHeight="15"/>
  <cols>
    <col min="1" max="1" width="3.85546875" customWidth="1"/>
    <col min="2" max="2" width="58.42578125" customWidth="1"/>
    <col min="3" max="3" width="9.7109375" customWidth="1"/>
    <col min="4" max="4" width="27.140625" customWidth="1"/>
    <col min="5" max="5" width="9.85546875" hidden="1" customWidth="1"/>
    <col min="6" max="6" width="11.85546875" hidden="1" customWidth="1"/>
    <col min="7" max="7" width="9.140625" hidden="1" customWidth="1"/>
    <col min="8" max="8" width="14.140625" hidden="1" customWidth="1"/>
    <col min="9" max="9" width="9.140625" hidden="1" customWidth="1"/>
  </cols>
  <sheetData>
    <row r="1" spans="1:9" ht="21">
      <c r="A1" s="8" t="s">
        <v>22</v>
      </c>
      <c r="E1" t="s">
        <v>37</v>
      </c>
    </row>
    <row r="3" spans="1:9" ht="19.5" thickBot="1">
      <c r="B3" s="1" t="s">
        <v>1</v>
      </c>
      <c r="E3" s="7"/>
    </row>
    <row r="4" spans="1:9" ht="15.75" thickBot="1">
      <c r="A4" s="5"/>
      <c r="B4" t="s">
        <v>0</v>
      </c>
      <c r="C4" s="15" t="s">
        <v>31</v>
      </c>
      <c r="E4" s="7">
        <f>C33-C32</f>
        <v>125</v>
      </c>
      <c r="G4" t="s">
        <v>3</v>
      </c>
      <c r="I4" t="s">
        <v>25</v>
      </c>
    </row>
    <row r="5" spans="1:9" ht="15.75" thickBot="1">
      <c r="B5" t="s">
        <v>2</v>
      </c>
      <c r="C5" s="15" t="s">
        <v>3</v>
      </c>
      <c r="E5">
        <f>IF(C5="Steel", 0.0000065, IF(C5="Concrete", 0.000006, "Error"))</f>
        <v>6.4999999999999996E-6</v>
      </c>
      <c r="G5" t="s">
        <v>9</v>
      </c>
      <c r="I5" t="s">
        <v>26</v>
      </c>
    </row>
    <row r="6" spans="1:9" ht="15" customHeight="1">
      <c r="I6" t="s">
        <v>27</v>
      </c>
    </row>
    <row r="7" spans="1:9" ht="19.5" thickBot="1">
      <c r="B7" s="1" t="s">
        <v>4</v>
      </c>
      <c r="I7" t="s">
        <v>28</v>
      </c>
    </row>
    <row r="8" spans="1:9" ht="15.75" customHeight="1" thickBot="1">
      <c r="B8" t="s">
        <v>20</v>
      </c>
      <c r="C8" s="2">
        <v>55</v>
      </c>
      <c r="D8" t="s">
        <v>7</v>
      </c>
      <c r="I8" t="s">
        <v>29</v>
      </c>
    </row>
    <row r="9" spans="1:9" ht="15.75" customHeight="1" thickBot="1">
      <c r="A9" s="16" t="s">
        <v>44</v>
      </c>
      <c r="B9" t="s">
        <v>51</v>
      </c>
      <c r="C9" s="2">
        <v>124</v>
      </c>
      <c r="D9" t="s">
        <v>5</v>
      </c>
      <c r="I9" t="s">
        <v>30</v>
      </c>
    </row>
    <row r="10" spans="1:9" ht="15.75" customHeight="1" thickBot="1">
      <c r="A10" s="16" t="s">
        <v>44</v>
      </c>
      <c r="B10" t="s">
        <v>18</v>
      </c>
      <c r="C10" s="2">
        <v>2</v>
      </c>
      <c r="D10" t="s">
        <v>6</v>
      </c>
      <c r="I10" t="s">
        <v>31</v>
      </c>
    </row>
    <row r="11" spans="1:9" ht="15.75" customHeight="1" thickBot="1">
      <c r="A11" s="16" t="s">
        <v>44</v>
      </c>
      <c r="B11" t="s">
        <v>21</v>
      </c>
      <c r="C11" s="2">
        <v>18</v>
      </c>
      <c r="D11" t="s">
        <v>41</v>
      </c>
      <c r="I11" t="s">
        <v>32</v>
      </c>
    </row>
    <row r="12" spans="1:9" ht="15.75" customHeight="1" thickBot="1">
      <c r="B12" t="s">
        <v>52</v>
      </c>
      <c r="C12" s="2">
        <v>60</v>
      </c>
      <c r="D12" t="s">
        <v>38</v>
      </c>
      <c r="I12" t="s">
        <v>33</v>
      </c>
    </row>
    <row r="13" spans="1:9">
      <c r="I13" t="s">
        <v>34</v>
      </c>
    </row>
    <row r="14" spans="1:9" ht="19.5" thickBot="1">
      <c r="B14" s="1" t="s">
        <v>10</v>
      </c>
      <c r="E14" t="s">
        <v>24</v>
      </c>
      <c r="I14" t="s">
        <v>35</v>
      </c>
    </row>
    <row r="15" spans="1:9" ht="15.75" customHeight="1" thickBot="1">
      <c r="B15" t="s">
        <v>11</v>
      </c>
      <c r="C15" s="9">
        <f>IF(C11&lt;=45,(C10/COS(RADIANS(C11))-(68-C8)*E5*C9*12)*COS(RADIANS(C11)),(C10/SIN(RADIANS(C11))-(68-C8)*E5*C9*12)*SIN(RADIANS(C11)))</f>
        <v>1.8804179578671123</v>
      </c>
      <c r="D15" t="s">
        <v>6</v>
      </c>
      <c r="E15" t="s">
        <v>40</v>
      </c>
    </row>
    <row r="16" spans="1:9" ht="15.75" customHeight="1" thickBot="1">
      <c r="B16" t="s">
        <v>12</v>
      </c>
      <c r="C16" s="9">
        <f>IF(C11&lt;=45, (C10/COS(RADIANS(C11))+(C8-(C32))*E5*C9*12)*COS(RADIANS(C11)), (C10/SIN(RADIANS(C11))+(C8-(C32))*E5*C9*12)*SIN(RADIANS(C11)))</f>
        <v>2.6898963969205041</v>
      </c>
      <c r="D16" t="s">
        <v>6</v>
      </c>
      <c r="E16" t="s">
        <v>40</v>
      </c>
    </row>
    <row r="17" spans="2:6" ht="15.75" customHeight="1" thickBot="1">
      <c r="B17" t="s">
        <v>13</v>
      </c>
      <c r="C17" s="9">
        <f>IF(C11&lt;=45, (C10/COS(RADIANS(C11))+(C8-(C33))*E5*C9*12)*COS(RADIANS(C11)), (C10/SIN(RADIANS(C11))+(C8-(C33))*E5*C9*12)*SIN(RADIANS(C11)))</f>
        <v>1.5400690687196636</v>
      </c>
      <c r="D17" t="s">
        <v>6</v>
      </c>
      <c r="E17" t="s">
        <v>40</v>
      </c>
    </row>
    <row r="18" spans="2:6" ht="15.75" customHeight="1" thickBot="1">
      <c r="B18" t="s">
        <v>23</v>
      </c>
      <c r="C18" s="9">
        <f>IF(C11&lt;=45, (E4*E5*C9*12)*COS(RADIANS(C11)), (E4*E5*C9*12)*SIN(RADIANS(C11)))</f>
        <v>1.1498273282008404</v>
      </c>
      <c r="D18" t="s">
        <v>6</v>
      </c>
      <c r="E18" t="s">
        <v>40</v>
      </c>
    </row>
    <row r="19" spans="2:6" ht="15.75" customHeight="1" thickBot="1">
      <c r="B19" s="6" t="s">
        <v>54</v>
      </c>
      <c r="C19" s="10">
        <f>IF(C21="OK",C16, "Fail")</f>
        <v>2.6898963969205041</v>
      </c>
      <c r="D19" t="s">
        <v>6</v>
      </c>
      <c r="E19" t="s">
        <v>40</v>
      </c>
    </row>
    <row r="20" spans="2:6" ht="15.75" customHeight="1" thickBot="1">
      <c r="B20" s="6" t="s">
        <v>48</v>
      </c>
      <c r="C20" s="10">
        <f>IF(C19="Fail","Fail",IF(C19&lt;=2,2,IF(AND(C19&gt;2,C19&lt;=3.25),2.5,IF(AND(C19&gt;3.25,C19&lt;=4.5),3,IF(AND(C19&gt;4.5),3.5)))))</f>
        <v>2.5</v>
      </c>
      <c r="D20" t="s">
        <v>6</v>
      </c>
      <c r="E20" t="s">
        <v>53</v>
      </c>
    </row>
    <row r="21" spans="2:6" ht="15.75" customHeight="1" thickBot="1">
      <c r="B21" s="6" t="s">
        <v>39</v>
      </c>
      <c r="C21" s="10" t="str">
        <f>IF(C16-C16*(C12/100)&lt;=C17, "OK", "NG")</f>
        <v>OK</v>
      </c>
      <c r="D21" s="17" t="str">
        <f>IF(C21="NG", "overcompressed @ warmest", "")</f>
        <v/>
      </c>
    </row>
    <row r="22" spans="2:6" ht="15.75" customHeight="1" thickBot="1">
      <c r="B22" t="s">
        <v>46</v>
      </c>
      <c r="C22" s="14">
        <f>((C16-C17)/C16)*100</f>
        <v>42.746156674182942</v>
      </c>
      <c r="D22" t="str">
        <f>IF(C22&gt;C12, "% exceeds Manuf. limit", "%")</f>
        <v>%</v>
      </c>
    </row>
    <row r="23" spans="2:6" ht="15.75" customHeight="1" thickBot="1">
      <c r="B23" t="s">
        <v>47</v>
      </c>
      <c r="C23" s="14">
        <f>((C16-C10)/C16)*100</f>
        <v>25.647694004509759</v>
      </c>
      <c r="D23" t="str">
        <f>IF(C23&gt;C12, "% exceeds Manuf. limit", "%")</f>
        <v>%</v>
      </c>
    </row>
    <row r="24" spans="2:6">
      <c r="C24" s="5"/>
      <c r="E24" s="5"/>
    </row>
    <row r="25" spans="2:6" ht="19.5" thickBot="1">
      <c r="B25" s="1" t="s">
        <v>14</v>
      </c>
      <c r="C25" s="5"/>
      <c r="E25" s="5"/>
    </row>
    <row r="26" spans="2:6" ht="15.75" customHeight="1" thickBot="1">
      <c r="B26" t="s">
        <v>15</v>
      </c>
      <c r="C26" s="9">
        <f>C10/COS(RADIANS(C11))-(68-C8)*E5*C9*12</f>
        <v>1.9771884484765343</v>
      </c>
      <c r="D26" t="s">
        <v>6</v>
      </c>
      <c r="E26" s="5"/>
    </row>
    <row r="27" spans="2:6" ht="15.75" customHeight="1" thickBot="1">
      <c r="B27" t="s">
        <v>16</v>
      </c>
      <c r="C27" s="9">
        <f>C10/COS(RADIANS(C11))+(C8-(C32))*E5*C9*12</f>
        <v>2.8283244484765344</v>
      </c>
      <c r="D27" t="s">
        <v>6</v>
      </c>
      <c r="E27" s="5"/>
    </row>
    <row r="28" spans="2:6" ht="15.75" customHeight="1" thickBot="1">
      <c r="B28" t="s">
        <v>17</v>
      </c>
      <c r="C28" s="9">
        <f>C10/COS(RADIANS(C11))+(C8-(C33))*E5*C9*12</f>
        <v>1.6193244484765343</v>
      </c>
      <c r="D28" t="s">
        <v>6</v>
      </c>
      <c r="E28" s="5"/>
    </row>
    <row r="29" spans="2:6" ht="15.75" customHeight="1" thickBot="1">
      <c r="B29" t="s">
        <v>19</v>
      </c>
      <c r="C29" s="9">
        <f>E4*E5*C9*12</f>
        <v>1.2089999999999999</v>
      </c>
      <c r="D29" t="s">
        <v>6</v>
      </c>
      <c r="E29" t="s">
        <v>8</v>
      </c>
      <c r="F29" s="3">
        <f>C27-C28</f>
        <v>1.2090000000000001</v>
      </c>
    </row>
    <row r="31" spans="2:6" ht="15.75" thickBot="1">
      <c r="B31" s="6" t="s">
        <v>36</v>
      </c>
    </row>
    <row r="32" spans="2:6" ht="15.75" customHeight="1" thickBot="1">
      <c r="B32" t="s">
        <v>42</v>
      </c>
      <c r="C32" s="4">
        <f>IF(AND(OR(C4="R2", C4="R3", C4="R4", C4="R5", C4="R7"), C5="Steel"), -20, IF(AND(OR(C4="R1", C4="R6", C4="R8", C4="R9"), C5="Steel"), -10, IF(AND(OR(C4="R10", C4="R11"),C5="Steel"), 0, IF(AND(OR(C4="R8", C4="R10", C4="R11"), C5="Concrete"), 0, IF(AND(OR(C4="R1", C4="R2", C4="R3", C4="R4", C4="R5", C4="R6", C4="R7", C4="R9"), C5="Concrete"), -10, "Error")))))</f>
        <v>-20</v>
      </c>
      <c r="D32" t="s">
        <v>7</v>
      </c>
      <c r="E32" s="7"/>
    </row>
    <row r="33" spans="1:5" ht="15.75" customHeight="1" thickBot="1">
      <c r="B33" t="s">
        <v>43</v>
      </c>
      <c r="C33" s="4" t="str">
        <f>IF(AND(OR(C4="R1", C4="R2", C4="R7", C4="R8", C4="R9"), C5="Steel"), "+105", IF(AND(OR(C4="R3", C4="R4", C4="R5", C4="R6", C4="R10", C4="R11"),C5="Steel"), "+110", IF(AND(OR(C4="R1", C4="R2", C4="R3", C4="R4", C4="R5", C4="R6", C4="R7", C4="R8", C4="R9", C4="R10", C4="R11"), C5="Concrete"), "+100", "Error")))</f>
        <v>+105</v>
      </c>
      <c r="D33" t="s">
        <v>7</v>
      </c>
      <c r="E33" s="7"/>
    </row>
    <row r="36" spans="1:5">
      <c r="A36" s="16" t="s">
        <v>44</v>
      </c>
      <c r="B36" t="s">
        <v>45</v>
      </c>
    </row>
    <row r="38" spans="1:5">
      <c r="B38" t="s">
        <v>50</v>
      </c>
    </row>
    <row r="39" spans="1:5">
      <c r="B39" t="s">
        <v>49</v>
      </c>
    </row>
    <row r="74" spans="6:9">
      <c r="F74" s="11"/>
      <c r="G74" s="11"/>
      <c r="H74" s="11"/>
      <c r="I74" s="11"/>
    </row>
    <row r="75" spans="6:9">
      <c r="F75" s="11"/>
      <c r="G75" s="12"/>
      <c r="H75" s="12"/>
      <c r="I75" s="11"/>
    </row>
    <row r="76" spans="6:9">
      <c r="F76" s="11"/>
      <c r="G76" s="13"/>
      <c r="H76" s="13"/>
      <c r="I76" s="11"/>
    </row>
    <row r="77" spans="6:9">
      <c r="F77" s="11"/>
      <c r="G77" s="13"/>
      <c r="H77" s="13"/>
      <c r="I77" s="11"/>
    </row>
    <row r="78" spans="6:9">
      <c r="F78" s="11"/>
      <c r="G78" s="13"/>
      <c r="H78" s="13"/>
      <c r="I78" s="11"/>
    </row>
    <row r="79" spans="6:9">
      <c r="F79" s="11"/>
      <c r="G79" s="13"/>
      <c r="H79" s="13"/>
      <c r="I79" s="11"/>
    </row>
    <row r="80" spans="6:9">
      <c r="F80" s="11"/>
      <c r="G80" s="11"/>
      <c r="H80" s="11"/>
      <c r="I80" s="11"/>
    </row>
    <row r="81" spans="6:9">
      <c r="F81" s="11"/>
      <c r="G81" s="11"/>
      <c r="H81" s="11"/>
      <c r="I81" s="11"/>
    </row>
    <row r="119" spans="5:8">
      <c r="E119" s="11"/>
      <c r="F119" s="11"/>
      <c r="G119" s="11"/>
      <c r="H119" s="11"/>
    </row>
    <row r="120" spans="5:8">
      <c r="E120" s="11"/>
      <c r="F120" s="12"/>
      <c r="G120" s="12"/>
      <c r="H120" s="11"/>
    </row>
    <row r="121" spans="5:8">
      <c r="E121" s="11"/>
      <c r="F121" s="13"/>
      <c r="G121" s="13"/>
      <c r="H121" s="11"/>
    </row>
    <row r="122" spans="5:8">
      <c r="E122" s="11"/>
      <c r="F122" s="13"/>
      <c r="G122" s="13"/>
      <c r="H122" s="11"/>
    </row>
    <row r="123" spans="5:8">
      <c r="E123" s="11"/>
      <c r="F123" s="13"/>
      <c r="G123" s="13"/>
      <c r="H123" s="11"/>
    </row>
    <row r="124" spans="5:8">
      <c r="E124" s="11"/>
      <c r="F124" s="13"/>
      <c r="G124" s="13"/>
      <c r="H124" s="11"/>
    </row>
    <row r="125" spans="5:8">
      <c r="E125" s="11"/>
      <c r="F125" s="11"/>
      <c r="G125" s="11"/>
      <c r="H125" s="11"/>
    </row>
  </sheetData>
  <dataValidations count="6">
    <dataValidation allowBlank="1" showInputMessage="1" showErrorMessage="1" prompt="degrees F" sqref="C8"/>
    <dataValidation allowBlank="1" showInputMessage="1" showErrorMessage="1" prompt="Feet" sqref="C9"/>
    <dataValidation type="list" errorStyle="warning" allowBlank="1" showInputMessage="1" showErrorMessage="1" errorTitle="from choices" error="Your entry is not valid._x000a__x000a_You must choose from the options in the drop down." prompt="affects overall temp range" sqref="C4">
      <formula1>$I$4:$I$14</formula1>
    </dataValidation>
    <dataValidation type="list" allowBlank="1" showInputMessage="1" showErrorMessage="1" promptTitle="Only 2 choices" prompt="affects coefficient of thermal expansion_x000a_&amp; overall temperature range" sqref="C5">
      <formula1>$G$4:$G$5</formula1>
    </dataValidation>
    <dataValidation allowBlank="1" showInputMessage="1" showErrorMessage="1" prompt="inches" sqref="C10"/>
    <dataValidation allowBlank="1" showInputMessage="1" showErrorMessage="1" prompt="Degrees" sqref="C11"/>
  </dataValidations>
  <pageMargins left="0.45" right="0.2" top="0.7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Proced_B</vt:lpstr>
      <vt:lpstr>Proced_B!OLE_LINK5</vt:lpstr>
    </vt:vector>
  </TitlesOfParts>
  <Company>University at Buffalo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wzimmerman</cp:lastModifiedBy>
  <cp:lastPrinted>2012-08-23T12:47:40Z</cp:lastPrinted>
  <dcterms:created xsi:type="dcterms:W3CDTF">2012-08-14T21:27:17Z</dcterms:created>
  <dcterms:modified xsi:type="dcterms:W3CDTF">2012-08-27T14:21:16Z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-347430329</vt:i4>
  </property>
  <property fmtid="{D5CDD505-2E9C-101B-9397-08002B2CF9AE}" pid="3" name="_NewReviewCycle">
    <vt:lpwstr/>
  </property>
  <property fmtid="{D5CDD505-2E9C-101B-9397-08002B2CF9AE}" pid="4" name="_EmailSubject">
    <vt:lpwstr>update calculator</vt:lpwstr>
  </property>
  <property fmtid="{D5CDD505-2E9C-101B-9397-08002B2CF9AE}" pid="5" name="_AuthorEmail">
    <vt:lpwstr>William.Zimmerman@dot.ny.gov</vt:lpwstr>
  </property>
  <property fmtid="{D5CDD505-2E9C-101B-9397-08002B2CF9AE}" pid="6" name="_AuthorEmailDisplayName">
    <vt:lpwstr>Zimmerman, William (DOT)</vt:lpwstr>
  </property>
</Properties>
</file>